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/>
  </bookViews>
  <sheets>
    <sheet name="Mehrdüsengabel" sheetId="2" r:id="rId1"/>
  </sheets>
  <externalReferences>
    <externalReference r:id="rId2"/>
    <externalReference r:id="rId3"/>
    <externalReference r:id="rId4"/>
    <externalReference r:id="rId5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ehrdüsengabel">Mehrdüsengabel!$A$1</definedName>
    <definedName name="_MW">'[1]vK Querverteilung'!$B$15:$B$74,'[1]vK Querverteilung'!$G$15:$G$74,'[1]vK Querverteilung'!$L$15:$L$74,'[1]vK Querverteilung'!$Q$15:$Q$74</definedName>
    <definedName name="_spb2">#REF!,#REF!,#REF!</definedName>
    <definedName name="_spd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0">#REF!</definedName>
    <definedName name="bar">#REF!</definedName>
    <definedName name="Messwerte">'[1]vK Querverteilung'!$B$15:$B$74,'[1]vK Querverteilung'!$G$15:$G$74</definedName>
    <definedName name="spAnzahlQ">#REF!,#REF!,#REF!,#REF!,#REF!</definedName>
    <definedName name="spb" localSheetId="0">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G17" i="2"/>
  <c r="B29" i="2" l="1"/>
  <c r="G27" i="2"/>
  <c r="I17" i="2"/>
  <c r="I22" i="2" s="1"/>
  <c r="G23" i="2" s="1"/>
  <c r="G11" i="2" s="1"/>
  <c r="H13" i="2"/>
  <c r="I13" i="2" s="1"/>
  <c r="G13" i="2"/>
  <c r="N11" i="2"/>
  <c r="M11" i="2"/>
  <c r="L11" i="2"/>
  <c r="K11" i="2"/>
  <c r="F11" i="2"/>
  <c r="E11" i="2"/>
  <c r="D11" i="2"/>
  <c r="B8" i="2"/>
  <c r="A8" i="2"/>
  <c r="M6" i="2"/>
  <c r="L6" i="2"/>
  <c r="J6" i="2"/>
  <c r="I6" i="2"/>
  <c r="H6" i="2"/>
  <c r="G6" i="2"/>
  <c r="F6" i="2"/>
  <c r="H11" i="2" l="1"/>
  <c r="D10" i="2"/>
  <c r="J11" i="2"/>
  <c r="I11" i="2"/>
  <c r="G20" i="2"/>
  <c r="H4" i="2" l="1"/>
  <c r="H8" i="2" s="1"/>
  <c r="G4" i="2"/>
  <c r="G8" i="2" s="1"/>
  <c r="N4" i="2"/>
  <c r="N8" i="2" s="1"/>
  <c r="F4" i="2"/>
  <c r="F8" i="2" s="1"/>
  <c r="M4" i="2"/>
  <c r="M8" i="2" s="1"/>
  <c r="E4" i="2"/>
  <c r="E8" i="2" s="1"/>
  <c r="L4" i="2"/>
  <c r="L8" i="2" s="1"/>
  <c r="I4" i="2"/>
  <c r="I8" i="2" s="1"/>
  <c r="D4" i="2"/>
  <c r="D8" i="2" s="1"/>
  <c r="K4" i="2"/>
  <c r="K8" i="2" s="1"/>
  <c r="J4" i="2"/>
  <c r="J8" i="2" s="1"/>
</calcChain>
</file>

<file path=xl/comments1.xml><?xml version="1.0" encoding="utf-8"?>
<comments xmlns="http://schemas.openxmlformats.org/spreadsheetml/2006/main">
  <authors>
    <author>Kramer, Harald</author>
  </authors>
  <commentList>
    <comment ref="A4" authorId="0" shapeId="0">
      <text>
        <r>
          <rPr>
            <sz val="12"/>
            <color indexed="81"/>
            <rFont val="Arial"/>
            <family val="2"/>
          </rPr>
          <t>Bandbreite entspricht der Breite der Erdbeerpflanze
(siehe Bsp. Unten rechts).</t>
        </r>
      </text>
    </comment>
  </commentList>
</comments>
</file>

<file path=xl/sharedStrings.xml><?xml version="1.0" encoding="utf-8"?>
<sst xmlns="http://schemas.openxmlformats.org/spreadsheetml/2006/main" count="30" uniqueCount="29">
  <si>
    <t>Fahr-/ Gehgeschwindigkeit (km/h)</t>
  </si>
  <si>
    <t>Düsengröße und Farbcodierung nach ISO 16125 (bei 3 bar Spritzdruck an der Düse)</t>
  </si>
  <si>
    <t>Ausbringmenge (l/ha)</t>
  </si>
  <si>
    <t>ISO</t>
  </si>
  <si>
    <t>005</t>
  </si>
  <si>
    <t>0075</t>
  </si>
  <si>
    <t>035</t>
  </si>
  <si>
    <t>06</t>
  </si>
  <si>
    <t>l/min</t>
  </si>
  <si>
    <t>Druck</t>
  </si>
  <si>
    <t>Anzahl Düsen</t>
  </si>
  <si>
    <t>Ausbringmenge (l/ha) =</t>
  </si>
  <si>
    <t>Ausstoß aller Düsen (l/min) x 600</t>
  </si>
  <si>
    <t>Fahrgeschw. (km/h) x Arbeitsbreite (m)</t>
  </si>
  <si>
    <t>Gemischt</t>
  </si>
  <si>
    <t>Gesamtdüsenausstoß (l/min) =</t>
  </si>
  <si>
    <t>Ausbringmenge (l/ha) x Fahrgeschw. (km/h) * Arb.breite (m)</t>
  </si>
  <si>
    <t>Einzeldüsenausstoß (l/min) =</t>
  </si>
  <si>
    <t>Gesamtdüsenausstoß (l/min)</t>
  </si>
  <si>
    <t>Gesamtdüsenanzahl (Stck.)</t>
  </si>
  <si>
    <t>neuer Spritzdruck bei Mischbestückung</t>
  </si>
  <si>
    <t>Reihenabstand (m)</t>
  </si>
  <si>
    <t>prozentualer Flächenanteil</t>
  </si>
  <si>
    <t>Quadratmeter Grundfläche</t>
  </si>
  <si>
    <t>Wassermenge für den Schlag</t>
  </si>
  <si>
    <t>Bandbreite (cm)</t>
  </si>
  <si>
    <t>Anzahl Düsen (Stck.) pro Reihe</t>
  </si>
  <si>
    <t>Bandbreite in cm (oben eingeben)</t>
  </si>
  <si>
    <t>Erdbeeranbau im geschützten Anbau (Tunnel) auf Stellagen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</si>
</sst>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\ &quot;m&quot;"/>
    <numFmt numFmtId="165" formatCode="0.0\ &quot;km/h&quot;"/>
    <numFmt numFmtId="166" formatCode="0\ &quot;l/ha&quot;"/>
    <numFmt numFmtId="167" formatCode="0.0"/>
    <numFmt numFmtId="168" formatCode="0.0\ &quot;bar Spritzdruck bei gemischtem Düseneinsatz&quot;"/>
    <numFmt numFmtId="169" formatCode="0.00\ &quot;l/min&quot;"/>
    <numFmt numFmtId="170" formatCode="0.0\ &quot;bar&quot;"/>
    <numFmt numFmtId="171" formatCode="0\ &quot;%&quot;"/>
    <numFmt numFmtId="172" formatCode="0\ &quot;l&quot;"/>
    <numFmt numFmtId="173" formatCode="0\ &quot;m²&quot;"/>
    <numFmt numFmtId="174" formatCode="0.0\ &quot;ha&quot;"/>
    <numFmt numFmtId="175" formatCode="0\ &quot;cm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indexed="8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6689A"/>
        <bgColor indexed="64"/>
      </patternFill>
    </fill>
    <fill>
      <patternFill patternType="solid">
        <fgColor rgb="FFD8A0A6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70">
    <xf numFmtId="0" fontId="0" fillId="0" borderId="0" xfId="0"/>
    <xf numFmtId="165" fontId="2" fillId="4" borderId="3" xfId="1" applyNumberFormat="1" applyFill="1" applyBorder="1" applyAlignment="1" applyProtection="1">
      <alignment horizontal="center"/>
      <protection locked="0"/>
    </xf>
    <xf numFmtId="166" fontId="2" fillId="4" borderId="3" xfId="1" applyNumberFormat="1" applyFill="1" applyBorder="1" applyAlignment="1" applyProtection="1">
      <alignment horizontal="center"/>
      <protection locked="0"/>
    </xf>
    <xf numFmtId="0" fontId="2" fillId="4" borderId="1" xfId="1" applyFill="1" applyBorder="1" applyAlignment="1" applyProtection="1">
      <alignment horizontal="center"/>
      <protection locked="0"/>
    </xf>
    <xf numFmtId="1" fontId="6" fillId="4" borderId="1" xfId="1" applyNumberFormat="1" applyFont="1" applyFill="1" applyBorder="1" applyAlignment="1" applyProtection="1">
      <alignment horizontal="center" vertical="center"/>
      <protection locked="0"/>
    </xf>
    <xf numFmtId="164" fontId="2" fillId="4" borderId="9" xfId="1" applyNumberFormat="1" applyFill="1" applyBorder="1" applyAlignment="1" applyProtection="1">
      <alignment horizontal="center" vertical="center"/>
      <protection locked="0"/>
    </xf>
    <xf numFmtId="173" fontId="2" fillId="4" borderId="12" xfId="1" applyNumberFormat="1" applyFill="1" applyBorder="1" applyAlignment="1" applyProtection="1">
      <alignment horizontal="center" vertical="center"/>
      <protection locked="0"/>
    </xf>
    <xf numFmtId="175" fontId="2" fillId="4" borderId="1" xfId="1" applyNumberFormat="1" applyFill="1" applyBorder="1" applyAlignment="1" applyProtection="1">
      <alignment horizontal="center"/>
      <protection locked="0"/>
    </xf>
    <xf numFmtId="0" fontId="3" fillId="3" borderId="0" xfId="1" applyFont="1" applyFill="1" applyAlignment="1" applyProtection="1">
      <protection hidden="1"/>
    </xf>
    <xf numFmtId="0" fontId="2" fillId="2" borderId="0" xfId="1" applyFill="1" applyProtection="1">
      <protection hidden="1"/>
    </xf>
    <xf numFmtId="0" fontId="2" fillId="2" borderId="2" xfId="1" applyFill="1" applyBorder="1" applyProtection="1"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center"/>
      <protection hidden="1"/>
    </xf>
    <xf numFmtId="0" fontId="3" fillId="2" borderId="5" xfId="1" applyFont="1" applyFill="1" applyBorder="1" applyAlignment="1" applyProtection="1">
      <alignment horizontal="center"/>
      <protection hidden="1"/>
    </xf>
    <xf numFmtId="0" fontId="6" fillId="2" borderId="0" xfId="1" applyFont="1" applyFill="1" applyAlignment="1" applyProtection="1">
      <alignment horizontal="right" vertical="center"/>
      <protection hidden="1"/>
    </xf>
    <xf numFmtId="0" fontId="7" fillId="5" borderId="1" xfId="3" quotePrefix="1" applyFont="1" applyFill="1" applyBorder="1" applyAlignment="1" applyProtection="1">
      <alignment horizontal="center" vertical="center"/>
      <protection hidden="1"/>
    </xf>
    <xf numFmtId="0" fontId="8" fillId="6" borderId="1" xfId="3" quotePrefix="1" applyFont="1" applyFill="1" applyBorder="1" applyAlignment="1" applyProtection="1">
      <alignment horizontal="center" vertical="center"/>
      <protection hidden="1"/>
    </xf>
    <xf numFmtId="0" fontId="8" fillId="7" borderId="1" xfId="3" quotePrefix="1" applyFont="1" applyFill="1" applyBorder="1" applyAlignment="1" applyProtection="1">
      <alignment horizontal="center" vertical="center"/>
      <protection hidden="1"/>
    </xf>
    <xf numFmtId="0" fontId="8" fillId="8" borderId="1" xfId="3" quotePrefix="1" applyFont="1" applyFill="1" applyBorder="1" applyAlignment="1" applyProtection="1">
      <alignment horizontal="center" vertical="center"/>
      <protection hidden="1"/>
    </xf>
    <xf numFmtId="0" fontId="8" fillId="9" borderId="1" xfId="3" quotePrefix="1" applyFont="1" applyFill="1" applyBorder="1" applyAlignment="1" applyProtection="1">
      <alignment horizontal="center" vertical="center"/>
      <protection hidden="1"/>
    </xf>
    <xf numFmtId="0" fontId="7" fillId="10" borderId="1" xfId="3" quotePrefix="1" applyFont="1" applyFill="1" applyBorder="1" applyAlignment="1" applyProtection="1">
      <alignment horizontal="center" vertical="center"/>
      <protection hidden="1"/>
    </xf>
    <xf numFmtId="0" fontId="7" fillId="11" borderId="1" xfId="3" quotePrefix="1" applyFont="1" applyFill="1" applyBorder="1" applyAlignment="1" applyProtection="1">
      <alignment horizontal="center" vertical="center"/>
      <protection hidden="1"/>
    </xf>
    <xf numFmtId="0" fontId="7" fillId="12" borderId="1" xfId="3" quotePrefix="1" applyFont="1" applyFill="1" applyBorder="1" applyAlignment="1" applyProtection="1">
      <alignment horizontal="center" vertical="center"/>
      <protection hidden="1"/>
    </xf>
    <xf numFmtId="0" fontId="7" fillId="13" borderId="1" xfId="3" quotePrefix="1" applyFont="1" applyFill="1" applyBorder="1" applyAlignment="1" applyProtection="1">
      <alignment horizontal="center" vertical="center"/>
      <protection hidden="1"/>
    </xf>
    <xf numFmtId="0" fontId="7" fillId="14" borderId="1" xfId="3" quotePrefix="1" applyFont="1" applyFill="1" applyBorder="1" applyAlignment="1" applyProtection="1">
      <alignment horizontal="center" vertical="center"/>
      <protection hidden="1"/>
    </xf>
    <xf numFmtId="0" fontId="8" fillId="15" borderId="1" xfId="3" quotePrefix="1" applyFont="1" applyFill="1" applyBorder="1" applyAlignment="1" applyProtection="1">
      <alignment horizontal="center" vertical="center"/>
      <protection hidden="1"/>
    </xf>
    <xf numFmtId="0" fontId="2" fillId="2" borderId="1" xfId="1" applyFill="1" applyBorder="1" applyProtection="1">
      <protection hidden="1"/>
    </xf>
    <xf numFmtId="2" fontId="9" fillId="16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16" borderId="1" xfId="2" applyFont="1" applyFill="1" applyBorder="1" applyAlignment="1" applyProtection="1">
      <alignment horizontal="center" vertical="center" wrapText="1"/>
      <protection hidden="1"/>
    </xf>
    <xf numFmtId="0" fontId="9" fillId="16" borderId="1" xfId="2" applyFont="1" applyFill="1" applyBorder="1" applyAlignment="1" applyProtection="1">
      <alignment horizontal="center" vertical="center"/>
      <protection hidden="1"/>
    </xf>
    <xf numFmtId="167" fontId="9" fillId="16" borderId="1" xfId="2" applyNumberFormat="1" applyFont="1" applyFill="1" applyBorder="1" applyAlignment="1" applyProtection="1">
      <alignment horizontal="center" vertical="center"/>
      <protection hidden="1"/>
    </xf>
    <xf numFmtId="0" fontId="10" fillId="2" borderId="1" xfId="1" applyFont="1" applyFill="1" applyBorder="1" applyProtection="1">
      <protection hidden="1"/>
    </xf>
    <xf numFmtId="1" fontId="11" fillId="2" borderId="1" xfId="1" applyNumberFormat="1" applyFont="1" applyFill="1" applyBorder="1" applyAlignment="1" applyProtection="1">
      <alignment horizontal="center" vertical="center"/>
      <protection hidden="1"/>
    </xf>
    <xf numFmtId="167" fontId="6" fillId="17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Border="1" applyProtection="1">
      <protection hidden="1"/>
    </xf>
    <xf numFmtId="0" fontId="2" fillId="2" borderId="0" xfId="1" applyFill="1" applyBorder="1" applyAlignment="1" applyProtection="1">
      <alignment horizontal="center"/>
      <protection hidden="1"/>
    </xf>
    <xf numFmtId="168" fontId="6" fillId="17" borderId="2" xfId="1" applyNumberFormat="1" applyFont="1" applyFill="1" applyBorder="1" applyAlignment="1" applyProtection="1">
      <alignment horizontal="center" vertical="center"/>
      <protection hidden="1"/>
    </xf>
    <xf numFmtId="168" fontId="6" fillId="17" borderId="4" xfId="1" applyNumberFormat="1" applyFont="1" applyFill="1" applyBorder="1" applyAlignment="1" applyProtection="1">
      <alignment horizontal="center" vertical="center"/>
      <protection hidden="1"/>
    </xf>
    <xf numFmtId="168" fontId="6" fillId="17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right" vertical="center"/>
      <protection hidden="1"/>
    </xf>
    <xf numFmtId="0" fontId="2" fillId="2" borderId="6" xfId="1" applyFill="1" applyBorder="1" applyAlignment="1" applyProtection="1">
      <alignment horizontal="center"/>
      <protection hidden="1"/>
    </xf>
    <xf numFmtId="166" fontId="3" fillId="17" borderId="7" xfId="1" applyNumberFormat="1" applyFont="1" applyFill="1" applyBorder="1" applyAlignment="1" applyProtection="1">
      <alignment horizontal="center" vertical="center"/>
      <protection hidden="1"/>
    </xf>
    <xf numFmtId="1" fontId="12" fillId="2" borderId="0" xfId="1" applyNumberFormat="1" applyFont="1" applyFill="1" applyProtection="1">
      <protection hidden="1"/>
    </xf>
    <xf numFmtId="0" fontId="13" fillId="2" borderId="0" xfId="1" applyFont="1" applyFill="1" applyAlignment="1" applyProtection="1">
      <alignment horizontal="center" vertical="center" wrapText="1"/>
      <protection hidden="1"/>
    </xf>
    <xf numFmtId="0" fontId="2" fillId="2" borderId="8" xfId="1" applyFill="1" applyBorder="1" applyAlignment="1" applyProtection="1">
      <alignment horizontal="center"/>
      <protection hidden="1"/>
    </xf>
    <xf numFmtId="166" fontId="3" fillId="17" borderId="3" xfId="1" applyNumberFormat="1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Protection="1">
      <protection hidden="1"/>
    </xf>
    <xf numFmtId="0" fontId="2" fillId="2" borderId="6" xfId="1" applyFill="1" applyBorder="1" applyAlignment="1" applyProtection="1">
      <alignment horizontal="center" shrinkToFit="1"/>
      <protection hidden="1"/>
    </xf>
    <xf numFmtId="169" fontId="3" fillId="17" borderId="7" xfId="1" applyNumberFormat="1" applyFont="1" applyFill="1" applyBorder="1" applyAlignment="1" applyProtection="1">
      <alignment horizontal="center" vertical="center"/>
      <protection hidden="1"/>
    </xf>
    <xf numFmtId="169" fontId="2" fillId="2" borderId="0" xfId="1" applyNumberFormat="1" applyFill="1" applyAlignment="1" applyProtection="1">
      <alignment horizontal="center" vertical="center"/>
      <protection hidden="1"/>
    </xf>
    <xf numFmtId="169" fontId="1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vertical="center" wrapText="1"/>
      <protection hidden="1"/>
    </xf>
    <xf numFmtId="0" fontId="2" fillId="2" borderId="0" xfId="1" applyFill="1" applyBorder="1" applyAlignment="1" applyProtection="1">
      <alignment horizontal="center"/>
      <protection hidden="1"/>
    </xf>
    <xf numFmtId="169" fontId="3" fillId="17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" vertical="center" shrinkToFit="1"/>
      <protection hidden="1"/>
    </xf>
    <xf numFmtId="170" fontId="3" fillId="17" borderId="7" xfId="1" applyNumberFormat="1" applyFont="1" applyFill="1" applyBorder="1" applyAlignment="1" applyProtection="1">
      <alignment horizontal="center" vertical="center"/>
      <protection hidden="1"/>
    </xf>
    <xf numFmtId="170" fontId="3" fillId="17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2" fillId="2" borderId="0" xfId="1" applyFill="1" applyAlignment="1" applyProtection="1">
      <protection hidden="1"/>
    </xf>
    <xf numFmtId="0" fontId="2" fillId="2" borderId="9" xfId="1" applyFill="1" applyBorder="1" applyProtection="1">
      <protection hidden="1"/>
    </xf>
    <xf numFmtId="175" fontId="2" fillId="2" borderId="0" xfId="1" applyNumberFormat="1" applyFill="1" applyAlignment="1" applyProtection="1">
      <alignment horizontal="center"/>
      <protection hidden="1"/>
    </xf>
    <xf numFmtId="0" fontId="2" fillId="2" borderId="10" xfId="1" applyFill="1" applyBorder="1" applyAlignment="1" applyProtection="1">
      <alignment vertical="center"/>
      <protection hidden="1"/>
    </xf>
    <xf numFmtId="171" fontId="2" fillId="17" borderId="10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center" vertical="center"/>
      <protection hidden="1"/>
    </xf>
    <xf numFmtId="0" fontId="2" fillId="2" borderId="11" xfId="1" applyFill="1" applyBorder="1" applyAlignment="1" applyProtection="1">
      <alignment horizontal="center" vertical="center"/>
      <protection hidden="1"/>
    </xf>
    <xf numFmtId="172" fontId="3" fillId="17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ill="1" applyBorder="1" applyProtection="1">
      <protection hidden="1"/>
    </xf>
    <xf numFmtId="174" fontId="2" fillId="17" borderId="1" xfId="1" applyNumberFormat="1" applyFill="1" applyBorder="1" applyProtection="1">
      <protection hidden="1"/>
    </xf>
  </cellXfs>
  <cellStyles count="4">
    <cellStyle name="Standard" xfId="0" builtinId="0"/>
    <cellStyle name="Standard 2" xfId="1"/>
    <cellStyle name="Standard 7" xfId="3"/>
    <cellStyle name="Standard_Universaltabelle Düs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29635</xdr:colOff>
      <xdr:row>16</xdr:row>
      <xdr:rowOff>15874</xdr:rowOff>
    </xdr:from>
    <xdr:to>
      <xdr:col>12</xdr:col>
      <xdr:colOff>16937</xdr:colOff>
      <xdr:row>27</xdr:row>
      <xdr:rowOff>12699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8468" y="3540124"/>
          <a:ext cx="3035302" cy="2282825"/>
        </a:xfrm>
        <a:prstGeom prst="rect">
          <a:avLst/>
        </a:prstGeom>
      </xdr:spPr>
    </xdr:pic>
    <xdr:clientData/>
  </xdr:twoCellAnchor>
  <xdr:twoCellAnchor>
    <xdr:from>
      <xdr:col>8</xdr:col>
      <xdr:colOff>520700</xdr:colOff>
      <xdr:row>21</xdr:row>
      <xdr:rowOff>97367</xdr:rowOff>
    </xdr:from>
    <xdr:to>
      <xdr:col>11</xdr:col>
      <xdr:colOff>15875</xdr:colOff>
      <xdr:row>21</xdr:row>
      <xdr:rowOff>116417</xdr:rowOff>
    </xdr:to>
    <xdr:cxnSp macro="">
      <xdr:nvCxnSpPr>
        <xdr:cNvPr id="6" name="Gerade Verbindung mit Pfeil 5"/>
        <xdr:cNvCxnSpPr/>
      </xdr:nvCxnSpPr>
      <xdr:spPr>
        <a:xfrm flipV="1">
          <a:off x="9389533" y="4605867"/>
          <a:ext cx="1781175" cy="19050"/>
        </a:xfrm>
        <a:prstGeom prst="straightConnector1">
          <a:avLst/>
        </a:prstGeom>
        <a:ln w="476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151266</xdr:colOff>
      <xdr:row>28</xdr:row>
      <xdr:rowOff>31749</xdr:rowOff>
    </xdr:from>
    <xdr:to>
      <xdr:col>0</xdr:col>
      <xdr:colOff>2197660</xdr:colOff>
      <xdr:row>37</xdr:row>
      <xdr:rowOff>110066</xdr:rowOff>
    </xdr:to>
    <xdr:grpSp>
      <xdr:nvGrpSpPr>
        <xdr:cNvPr id="9" name="Gruppieren 8"/>
        <xdr:cNvGrpSpPr>
          <a:grpSpLocks noChangeAspect="1"/>
        </xdr:cNvGrpSpPr>
      </xdr:nvGrpSpPr>
      <xdr:grpSpPr>
        <a:xfrm>
          <a:off x="151266" y="6043082"/>
          <a:ext cx="2046394" cy="1803401"/>
          <a:chOff x="11803516" y="2786976"/>
          <a:chExt cx="2570766" cy="2265508"/>
        </a:xfrm>
      </xdr:grpSpPr>
      <xdr:pic>
        <xdr:nvPicPr>
          <xdr:cNvPr id="4" name="Grafik 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1803516" y="2786976"/>
            <a:ext cx="2570766" cy="2265508"/>
          </a:xfrm>
          <a:prstGeom prst="rect">
            <a:avLst/>
          </a:prstGeom>
        </xdr:spPr>
      </xdr:pic>
      <xdr:cxnSp macro="">
        <xdr:nvCxnSpPr>
          <xdr:cNvPr id="7" name="Gerade Verbindung mit Pfeil 6"/>
          <xdr:cNvCxnSpPr/>
        </xdr:nvCxnSpPr>
        <xdr:spPr>
          <a:xfrm flipV="1">
            <a:off x="12431183" y="4640792"/>
            <a:ext cx="1634066" cy="20108"/>
          </a:xfrm>
          <a:prstGeom prst="straightConnector1">
            <a:avLst/>
          </a:prstGeom>
          <a:ln w="47625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95251</xdr:colOff>
      <xdr:row>8</xdr:row>
      <xdr:rowOff>74084</xdr:rowOff>
    </xdr:from>
    <xdr:to>
      <xdr:col>1</xdr:col>
      <xdr:colOff>317500</xdr:colOff>
      <xdr:row>11</xdr:row>
      <xdr:rowOff>179917</xdr:rowOff>
    </xdr:to>
    <xdr:sp macro="" textlink="">
      <xdr:nvSpPr>
        <xdr:cNvPr id="10" name="Rahmen 9"/>
        <xdr:cNvSpPr/>
      </xdr:nvSpPr>
      <xdr:spPr>
        <a:xfrm>
          <a:off x="95251" y="1883834"/>
          <a:ext cx="2582332" cy="836083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 den gelben Feldern bitte die betriebsspezifischen Daten eingeben</a:t>
          </a:r>
        </a:p>
      </xdr:txBody>
    </xdr:sp>
    <xdr:clientData/>
  </xdr:twoCellAnchor>
  <xdr:twoCellAnchor>
    <xdr:from>
      <xdr:col>0</xdr:col>
      <xdr:colOff>2338917</xdr:colOff>
      <xdr:row>29</xdr:row>
      <xdr:rowOff>74083</xdr:rowOff>
    </xdr:from>
    <xdr:to>
      <xdr:col>3</xdr:col>
      <xdr:colOff>666749</xdr:colOff>
      <xdr:row>36</xdr:row>
      <xdr:rowOff>148166</xdr:rowOff>
    </xdr:to>
    <xdr:sp macro="" textlink="">
      <xdr:nvSpPr>
        <xdr:cNvPr id="11" name="Rahmen 10"/>
        <xdr:cNvSpPr/>
      </xdr:nvSpPr>
      <xdr:spPr>
        <a:xfrm>
          <a:off x="2338917" y="6286500"/>
          <a:ext cx="2910415" cy="1407583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 den gelben Feldern bitte die Reihenabstände und die Grundfläche der Tunnel eingeben (daraus ergibt sich die Fläche die behandelt werden muß)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Spritzkasten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Spargel Raum"/>
      <sheetName val="Weihnachtsbäume"/>
      <sheetName val="CombiSwing"/>
      <sheetName val="Formeln Obstbaum Kronen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9"/>
  <sheetViews>
    <sheetView tabSelected="1" zoomScale="90" zoomScaleNormal="90" workbookViewId="0">
      <selection activeCell="B4" sqref="B4"/>
    </sheetView>
  </sheetViews>
  <sheetFormatPr baseColWidth="10" defaultRowHeight="15" x14ac:dyDescent="0.2"/>
  <cols>
    <col min="1" max="1" width="35.42578125" style="9" customWidth="1"/>
    <col min="2" max="2" width="17" style="9" customWidth="1"/>
    <col min="3" max="3" width="16.28515625" style="9" customWidth="1"/>
    <col min="4" max="5" width="11.42578125" style="9"/>
    <col min="6" max="6" width="18.5703125" style="9" bestFit="1" customWidth="1"/>
    <col min="7" max="16384" width="11.42578125" style="9"/>
  </cols>
  <sheetData>
    <row r="2" spans="1:14" ht="15.75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75" thickBot="1" x14ac:dyDescent="0.25"/>
    <row r="4" spans="1:14" ht="18.75" thickBot="1" x14ac:dyDescent="0.25">
      <c r="A4" s="10" t="s">
        <v>25</v>
      </c>
      <c r="B4" s="7">
        <v>60</v>
      </c>
      <c r="D4" s="11">
        <f t="shared" ref="D4:N4" si="0">(SQRT(3)*$G$20)/D7</f>
        <v>5.1961524227066311</v>
      </c>
      <c r="E4" s="11">
        <f t="shared" si="0"/>
        <v>3.4641016151377544</v>
      </c>
      <c r="F4" s="11">
        <f t="shared" si="0"/>
        <v>2.5980762113533156</v>
      </c>
      <c r="G4" s="11">
        <f t="shared" si="0"/>
        <v>1.7320508075688772</v>
      </c>
      <c r="H4" s="11">
        <f t="shared" si="0"/>
        <v>1.2990381056766578</v>
      </c>
      <c r="I4" s="11">
        <f t="shared" si="0"/>
        <v>1.0392304845413263</v>
      </c>
      <c r="J4" s="11">
        <f t="shared" si="0"/>
        <v>0.8660254037844386</v>
      </c>
      <c r="K4" s="11">
        <f t="shared" si="0"/>
        <v>0.74230748895809029</v>
      </c>
      <c r="L4" s="11">
        <f t="shared" si="0"/>
        <v>0.64951905283832889</v>
      </c>
      <c r="M4" s="11">
        <f t="shared" si="0"/>
        <v>0.51961524227066314</v>
      </c>
      <c r="N4" s="11">
        <f t="shared" si="0"/>
        <v>0.4330127018922193</v>
      </c>
    </row>
    <row r="5" spans="1:14" ht="16.5" thickBot="1" x14ac:dyDescent="0.3">
      <c r="A5" s="10" t="s">
        <v>0</v>
      </c>
      <c r="B5" s="1">
        <v>4</v>
      </c>
      <c r="D5" s="12" t="s">
        <v>1</v>
      </c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21.75" thickBot="1" x14ac:dyDescent="0.25">
      <c r="A6" s="10" t="s">
        <v>2</v>
      </c>
      <c r="B6" s="2">
        <v>750</v>
      </c>
      <c r="C6" s="15" t="s">
        <v>3</v>
      </c>
      <c r="D6" s="16" t="s">
        <v>4</v>
      </c>
      <c r="E6" s="17" t="s">
        <v>5</v>
      </c>
      <c r="F6" s="18" t="str">
        <f>"01"</f>
        <v>01</v>
      </c>
      <c r="G6" s="19" t="str">
        <f>"015"</f>
        <v>015</v>
      </c>
      <c r="H6" s="20" t="str">
        <f>"02"</f>
        <v>02</v>
      </c>
      <c r="I6" s="21" t="str">
        <f>"025"</f>
        <v>025</v>
      </c>
      <c r="J6" s="22" t="str">
        <f>"03"</f>
        <v>03</v>
      </c>
      <c r="K6" s="23" t="s">
        <v>6</v>
      </c>
      <c r="L6" s="24" t="str">
        <f>"04"</f>
        <v>04</v>
      </c>
      <c r="M6" s="25" t="str">
        <f>"05"</f>
        <v>05</v>
      </c>
      <c r="N6" s="26" t="s">
        <v>7</v>
      </c>
    </row>
    <row r="7" spans="1:14" ht="18.75" thickBot="1" x14ac:dyDescent="0.25">
      <c r="A7" s="27" t="s">
        <v>26</v>
      </c>
      <c r="B7" s="3">
        <v>5</v>
      </c>
      <c r="C7" s="15" t="s">
        <v>8</v>
      </c>
      <c r="D7" s="28">
        <v>0.2</v>
      </c>
      <c r="E7" s="28">
        <v>0.3</v>
      </c>
      <c r="F7" s="29">
        <v>0.4</v>
      </c>
      <c r="G7" s="29">
        <v>0.6</v>
      </c>
      <c r="H7" s="30">
        <v>0.8</v>
      </c>
      <c r="I7" s="31">
        <v>1</v>
      </c>
      <c r="J7" s="30">
        <v>1.2</v>
      </c>
      <c r="K7" s="30">
        <v>1.4</v>
      </c>
      <c r="L7" s="30">
        <v>1.6</v>
      </c>
      <c r="M7" s="31">
        <v>2</v>
      </c>
      <c r="N7" s="31">
        <v>2.4</v>
      </c>
    </row>
    <row r="8" spans="1:14" ht="18.75" thickBot="1" x14ac:dyDescent="0.25">
      <c r="A8" s="32" t="str">
        <f>IF(SUM(D9:N9)=B7,"","Summe der unterschiedlichen Düsen")</f>
        <v/>
      </c>
      <c r="B8" s="33" t="str">
        <f>IF(SUM(D9:N9)=B7,"",SUM(D9:N9))</f>
        <v/>
      </c>
      <c r="C8" s="15" t="s">
        <v>9</v>
      </c>
      <c r="D8" s="34" t="str">
        <f t="shared" ref="D8:N8" si="1">IF(POWER(D4,2)&gt;15,"",IF(POWER(D4,2)&lt;1,"",POWER(D4,2)))</f>
        <v/>
      </c>
      <c r="E8" s="34">
        <f t="shared" si="1"/>
        <v>11.999999999999998</v>
      </c>
      <c r="F8" s="34">
        <f t="shared" si="1"/>
        <v>6.7499999999999982</v>
      </c>
      <c r="G8" s="34">
        <f t="shared" si="1"/>
        <v>2.9999999999999996</v>
      </c>
      <c r="H8" s="34">
        <f t="shared" si="1"/>
        <v>1.6874999999999996</v>
      </c>
      <c r="I8" s="34">
        <f t="shared" si="1"/>
        <v>1.0799999999999998</v>
      </c>
      <c r="J8" s="34" t="str">
        <f t="shared" si="1"/>
        <v/>
      </c>
      <c r="K8" s="34" t="str">
        <f t="shared" si="1"/>
        <v/>
      </c>
      <c r="L8" s="34" t="str">
        <f t="shared" si="1"/>
        <v/>
      </c>
      <c r="M8" s="34" t="str">
        <f t="shared" si="1"/>
        <v/>
      </c>
      <c r="N8" s="34" t="str">
        <f t="shared" si="1"/>
        <v/>
      </c>
    </row>
    <row r="9" spans="1:14" ht="18.75" thickBot="1" x14ac:dyDescent="0.25">
      <c r="A9" s="35"/>
      <c r="B9" s="36"/>
      <c r="C9" s="15" t="s">
        <v>10</v>
      </c>
      <c r="D9" s="4"/>
      <c r="E9" s="4"/>
      <c r="F9" s="4"/>
      <c r="G9" s="4">
        <v>4</v>
      </c>
      <c r="H9" s="4">
        <v>1</v>
      </c>
      <c r="I9" s="4"/>
      <c r="J9" s="4"/>
      <c r="K9" s="4"/>
      <c r="L9" s="4"/>
      <c r="M9" s="4"/>
      <c r="N9" s="4"/>
    </row>
    <row r="10" spans="1:14" ht="18.75" thickBot="1" x14ac:dyDescent="0.25">
      <c r="A10" s="35"/>
      <c r="B10" s="36"/>
      <c r="C10" s="15"/>
      <c r="D10" s="37">
        <f>G23</f>
        <v>2.63671875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18.75" thickBot="1" x14ac:dyDescent="0.25">
      <c r="A11" s="35"/>
      <c r="B11" s="36"/>
      <c r="C11" s="15" t="s">
        <v>8</v>
      </c>
      <c r="D11" s="28" t="str">
        <f t="shared" ref="D11:N11" si="2">IF(D9="","",(D7*SQRT($G$23))/SQRT(3))</f>
        <v/>
      </c>
      <c r="E11" s="28" t="str">
        <f t="shared" si="2"/>
        <v/>
      </c>
      <c r="F11" s="28" t="str">
        <f t="shared" si="2"/>
        <v/>
      </c>
      <c r="G11" s="28">
        <f t="shared" si="2"/>
        <v>0.5625</v>
      </c>
      <c r="H11" s="28">
        <f t="shared" si="2"/>
        <v>0.75000000000000011</v>
      </c>
      <c r="I11" s="28" t="str">
        <f t="shared" si="2"/>
        <v/>
      </c>
      <c r="J11" s="28" t="str">
        <f t="shared" si="2"/>
        <v/>
      </c>
      <c r="K11" s="28" t="str">
        <f t="shared" si="2"/>
        <v/>
      </c>
      <c r="L11" s="28" t="str">
        <f t="shared" si="2"/>
        <v/>
      </c>
      <c r="M11" s="28" t="str">
        <f t="shared" si="2"/>
        <v/>
      </c>
      <c r="N11" s="28" t="str">
        <f t="shared" si="2"/>
        <v/>
      </c>
    </row>
    <row r="12" spans="1:14" ht="15.75" thickBot="1" x14ac:dyDescent="0.25"/>
    <row r="13" spans="1:14" ht="15" customHeight="1" x14ac:dyDescent="0.2">
      <c r="A13" s="40" t="s">
        <v>11</v>
      </c>
      <c r="B13" s="41" t="s">
        <v>12</v>
      </c>
      <c r="C13" s="41"/>
      <c r="D13" s="41"/>
      <c r="G13" s="42">
        <f>B6</f>
        <v>750</v>
      </c>
      <c r="H13" s="43">
        <f>SUM(D9:N9)</f>
        <v>5</v>
      </c>
      <c r="I13" s="44" t="str">
        <f>IF(H13=B7,"","Bitte die Anzahl der eingegebenen Düsen mit der Gesamtanzahl oben links abgleichen")</f>
        <v/>
      </c>
      <c r="J13" s="44"/>
      <c r="K13" s="44"/>
      <c r="L13" s="44"/>
      <c r="M13" s="44"/>
      <c r="N13" s="44"/>
    </row>
    <row r="14" spans="1:14" ht="15.75" customHeight="1" thickBot="1" x14ac:dyDescent="0.25">
      <c r="A14" s="40"/>
      <c r="B14" s="45" t="s">
        <v>13</v>
      </c>
      <c r="C14" s="45"/>
      <c r="D14" s="45"/>
      <c r="G14" s="46"/>
      <c r="I14" s="44"/>
      <c r="J14" s="44"/>
      <c r="K14" s="44"/>
      <c r="L14" s="44"/>
      <c r="M14" s="44"/>
      <c r="N14" s="44"/>
    </row>
    <row r="15" spans="1:14" x14ac:dyDescent="0.2">
      <c r="I15" s="44"/>
      <c r="J15" s="44"/>
      <c r="K15" s="44"/>
      <c r="L15" s="44"/>
      <c r="M15" s="44"/>
      <c r="N15" s="44"/>
    </row>
    <row r="16" spans="1:14" ht="15.75" thickBot="1" x14ac:dyDescent="0.25">
      <c r="I16" s="47" t="s">
        <v>14</v>
      </c>
    </row>
    <row r="17" spans="1:15" ht="15" customHeight="1" x14ac:dyDescent="0.2">
      <c r="A17" s="40" t="s">
        <v>15</v>
      </c>
      <c r="B17" s="48" t="s">
        <v>16</v>
      </c>
      <c r="C17" s="48"/>
      <c r="D17" s="48"/>
      <c r="E17" s="48"/>
      <c r="G17" s="49">
        <f>(B6*B5*(B4/100))/600</f>
        <v>3</v>
      </c>
      <c r="H17" s="50"/>
      <c r="I17" s="51">
        <f>(D9*D7)+(E9*E7)+(F9*F7)+(G9*G7)+(H9*H7)+(I9*I7)+(J9*J7)+(K9*K7)+(L9*L7)+(M9*M7)+(N9*N7)</f>
        <v>3.2</v>
      </c>
      <c r="J17" s="52"/>
    </row>
    <row r="18" spans="1:15" ht="15.75" thickBot="1" x14ac:dyDescent="0.25">
      <c r="A18" s="40"/>
      <c r="B18" s="53">
        <v>600</v>
      </c>
      <c r="C18" s="53"/>
      <c r="D18" s="53"/>
      <c r="E18" s="53"/>
      <c r="G18" s="54"/>
      <c r="H18" s="50"/>
      <c r="I18" s="51"/>
      <c r="J18" s="52"/>
    </row>
    <row r="19" spans="1:15" ht="15.75" thickBot="1" x14ac:dyDescent="0.25"/>
    <row r="20" spans="1:15" x14ac:dyDescent="0.2">
      <c r="A20" s="40" t="s">
        <v>17</v>
      </c>
      <c r="B20" s="41" t="s">
        <v>18</v>
      </c>
      <c r="C20" s="41"/>
      <c r="D20" s="41"/>
      <c r="E20" s="41"/>
      <c r="F20" s="36"/>
      <c r="G20" s="49">
        <f>G17/B7</f>
        <v>0.6</v>
      </c>
      <c r="H20" s="50"/>
    </row>
    <row r="21" spans="1:15" ht="15.75" thickBot="1" x14ac:dyDescent="0.25">
      <c r="A21" s="40"/>
      <c r="B21" s="53" t="s">
        <v>19</v>
      </c>
      <c r="C21" s="53"/>
      <c r="D21" s="53"/>
      <c r="E21" s="53"/>
      <c r="F21" s="36"/>
      <c r="G21" s="54"/>
      <c r="H21" s="50"/>
    </row>
    <row r="22" spans="1:15" ht="15.75" thickBot="1" x14ac:dyDescent="0.25">
      <c r="A22" s="55"/>
      <c r="B22" s="36"/>
      <c r="C22" s="36"/>
      <c r="D22" s="36"/>
      <c r="E22" s="36"/>
      <c r="F22" s="36"/>
      <c r="G22" s="50"/>
      <c r="H22" s="50"/>
      <c r="I22" s="47">
        <f>((SQRT(3)*G17)/I17)</f>
        <v>1.6237976320958225</v>
      </c>
    </row>
    <row r="23" spans="1:15" x14ac:dyDescent="0.2">
      <c r="A23" s="55"/>
      <c r="B23" s="36"/>
      <c r="C23" s="56" t="s">
        <v>20</v>
      </c>
      <c r="D23" s="56"/>
      <c r="E23" s="56"/>
      <c r="F23" s="36"/>
      <c r="G23" s="57">
        <f>POWER(I22,2)</f>
        <v>2.63671875</v>
      </c>
      <c r="H23" s="50"/>
    </row>
    <row r="24" spans="1:15" ht="15.75" thickBot="1" x14ac:dyDescent="0.25">
      <c r="A24" s="55"/>
      <c r="B24" s="36"/>
      <c r="C24" s="56"/>
      <c r="D24" s="56"/>
      <c r="E24" s="56"/>
      <c r="F24" s="36"/>
      <c r="G24" s="58"/>
      <c r="H24" s="50"/>
    </row>
    <row r="25" spans="1:15" ht="15.75" thickBot="1" x14ac:dyDescent="0.25">
      <c r="M25" s="60"/>
      <c r="N25" s="60"/>
      <c r="O25" s="60"/>
    </row>
    <row r="26" spans="1:15" ht="15.75" thickBot="1" x14ac:dyDescent="0.25">
      <c r="A26" s="61" t="s">
        <v>21</v>
      </c>
      <c r="B26" s="5">
        <v>1.5</v>
      </c>
      <c r="I26" s="62"/>
      <c r="J26" s="59"/>
      <c r="K26" s="59"/>
      <c r="L26" s="59"/>
    </row>
    <row r="27" spans="1:15" ht="24" customHeight="1" thickBot="1" x14ac:dyDescent="0.25">
      <c r="A27" s="63" t="s">
        <v>22</v>
      </c>
      <c r="B27" s="64">
        <f>((B4/100)*100)/B26</f>
        <v>40</v>
      </c>
      <c r="D27" s="65" t="s">
        <v>24</v>
      </c>
      <c r="E27" s="65"/>
      <c r="F27" s="66"/>
      <c r="G27" s="67">
        <f>((B6*B27)/100)*(B28/10000)</f>
        <v>300</v>
      </c>
      <c r="I27" s="59" t="s">
        <v>27</v>
      </c>
      <c r="J27" s="59"/>
      <c r="K27" s="59"/>
      <c r="L27" s="59"/>
    </row>
    <row r="28" spans="1:15" ht="15.75" thickBot="1" x14ac:dyDescent="0.25">
      <c r="A28" s="68" t="s">
        <v>23</v>
      </c>
      <c r="B28" s="6">
        <v>10000</v>
      </c>
      <c r="I28" s="59"/>
      <c r="J28" s="59"/>
      <c r="K28" s="59"/>
      <c r="L28" s="59"/>
    </row>
    <row r="29" spans="1:15" ht="15.75" thickBot="1" x14ac:dyDescent="0.25">
      <c r="B29" s="69">
        <f>B28/10000</f>
        <v>1</v>
      </c>
    </row>
  </sheetData>
  <sheetProtection algorithmName="SHA-512" hashValue="MhQYcnXfkwlo0vqZ6nckBA5AMY2xNINZAZ++caEPGj745imcOVgjK234bLJkBp94T/ckaHiIBhlV0G2CLI4dfQ==" saltValue="iO2+GKxNrcQ8aphV3KCkwA==" spinCount="100000" sheet="1" selectLockedCells="1"/>
  <mergeCells count="21">
    <mergeCell ref="I27:L28"/>
    <mergeCell ref="I26:L26"/>
    <mergeCell ref="C23:E24"/>
    <mergeCell ref="G23:G24"/>
    <mergeCell ref="D27:F27"/>
    <mergeCell ref="A17:A18"/>
    <mergeCell ref="B17:E17"/>
    <mergeCell ref="G17:G18"/>
    <mergeCell ref="I17:I18"/>
    <mergeCell ref="B18:E18"/>
    <mergeCell ref="A20:A21"/>
    <mergeCell ref="B20:E20"/>
    <mergeCell ref="G20:G21"/>
    <mergeCell ref="B21:E21"/>
    <mergeCell ref="D5:N5"/>
    <mergeCell ref="D10:N10"/>
    <mergeCell ref="A13:A14"/>
    <mergeCell ref="B13:D13"/>
    <mergeCell ref="G13:G14"/>
    <mergeCell ref="I13:N15"/>
    <mergeCell ref="B14:D1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Mehrdüsengabel</vt:lpstr>
      <vt:lpstr>_Mehrdüsengabel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2022-08-10T08:20:38Z</dcterms:created>
  <dcterms:modified xsi:type="dcterms:W3CDTF">2023-08-04T09:39:08Z</dcterms:modified>
</cp:coreProperties>
</file>